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"/>
    </mc:Choice>
  </mc:AlternateContent>
  <xr:revisionPtr revIDLastSave="0" documentId="13_ncr:1_{947EF540-69C4-FB47-AB6E-F3C376015FD7}" xr6:coauthVersionLast="47" xr6:coauthVersionMax="47" xr10:uidLastSave="{00000000-0000-0000-0000-000000000000}"/>
  <bookViews>
    <workbookView xWindow="0" yWindow="500" windowWidth="51200" windowHeight="27460" xr2:uid="{00000000-000D-0000-FFFF-FFFF00000000}"/>
  </bookViews>
  <sheets>
    <sheet name="RMA Tabelle" sheetId="1" r:id="rId1"/>
  </sheets>
  <definedNames>
    <definedName name="_xlnm.Print_Area" localSheetId="0">'RMA Tabelle'!$A$1:$G$51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E6" i="1"/>
  <c r="F6" i="1"/>
  <c r="E7" i="1"/>
  <c r="F7" i="1"/>
  <c r="E8" i="1"/>
  <c r="E27" i="1" s="1"/>
  <c r="C29" i="1" s="1"/>
  <c r="F8" i="1"/>
  <c r="F27" i="1" s="1"/>
  <c r="D29" i="1" s="1"/>
  <c r="C30" i="1" s="1"/>
  <c r="C31" i="1" s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2" i="1"/>
  <c r="F22" i="1"/>
  <c r="C27" i="1"/>
  <c r="D27" i="1"/>
  <c r="C28" i="1"/>
  <c r="D28" i="1"/>
  <c r="C38" i="1"/>
  <c r="D38" i="1"/>
  <c r="D39" i="1" s="1"/>
  <c r="C39" i="1"/>
  <c r="C41" i="1"/>
  <c r="D41" i="1"/>
  <c r="C42" i="1"/>
  <c r="D42" i="1"/>
  <c r="C32" i="1" l="1"/>
  <c r="C34" i="1"/>
  <c r="C33" i="1"/>
  <c r="C44" i="1"/>
  <c r="C45" i="1" s="1"/>
</calcChain>
</file>

<file path=xl/sharedStrings.xml><?xml version="1.0" encoding="utf-8"?>
<sst xmlns="http://schemas.openxmlformats.org/spreadsheetml/2006/main" count="47" uniqueCount="43">
  <si>
    <t>Kern</t>
  </si>
  <si>
    <t>z</t>
  </si>
  <si>
    <t>FC</t>
  </si>
  <si>
    <t>L</t>
  </si>
  <si>
    <t>FC^2</t>
  </si>
  <si>
    <t>L^2</t>
  </si>
  <si>
    <t>m</t>
  </si>
  <si>
    <t>g/m2 a</t>
  </si>
  <si>
    <t>cm</t>
  </si>
  <si>
    <t>IOS 27</t>
  </si>
  <si>
    <t>CD53-29</t>
  </si>
  <si>
    <t>CD53-32</t>
  </si>
  <si>
    <t>NOAMP M2</t>
  </si>
  <si>
    <t>NEA-D S3</t>
  </si>
  <si>
    <t>527-3</t>
  </si>
  <si>
    <t>EN066-45</t>
  </si>
  <si>
    <t>EN066-39</t>
  </si>
  <si>
    <t>EN066-34</t>
  </si>
  <si>
    <t>EN066-29</t>
  </si>
  <si>
    <t>INMD 111</t>
  </si>
  <si>
    <t>GME 42</t>
  </si>
  <si>
    <t>EN066-21</t>
  </si>
  <si>
    <t>y=b2+b1*x</t>
  </si>
  <si>
    <t>RMA</t>
  </si>
  <si>
    <t>n</t>
  </si>
  <si>
    <t>sum</t>
  </si>
  <si>
    <t>mean</t>
  </si>
  <si>
    <t>SS</t>
  </si>
  <si>
    <t>b1</t>
  </si>
  <si>
    <t>b2</t>
  </si>
  <si>
    <t>s</t>
  </si>
  <si>
    <t>b1-1.96s</t>
  </si>
  <si>
    <t>b1+1.96s</t>
  </si>
  <si>
    <t>y-x</t>
  </si>
  <si>
    <t>x-y</t>
  </si>
  <si>
    <t>LSQ</t>
  </si>
  <si>
    <t>corrcoef</t>
  </si>
  <si>
    <t>r</t>
  </si>
  <si>
    <t>r^2</t>
  </si>
  <si>
    <t>geo-mean</t>
  </si>
  <si>
    <t>2 Diese Arbeit</t>
  </si>
  <si>
    <t xml:space="preserve">1 PP-Daten from Trevor Platt (unpublished) and FC from Eq. 3 in Sarnthein et al. (1988)	</t>
  </si>
  <si>
    <t>Significance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</si>
</sst>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0"/>
      <name val="Geneva"/>
    </font>
    <font>
      <sz val="10"/>
      <name val="Palatino"/>
    </font>
    <font>
      <b/>
      <sz val="10"/>
      <name val="Palatin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 applyProtection="1">
      <alignment horizontal="left"/>
      <protection locked="0"/>
    </xf>
    <xf numFmtId="2" fontId="1" fillId="0" borderId="0" xfId="0" applyNumberFormat="1" applyFont="1"/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3"/>
  <sheetViews>
    <sheetView tabSelected="1" workbookViewId="0">
      <selection activeCell="H56" sqref="H56"/>
    </sheetView>
  </sheetViews>
  <sheetFormatPr baseColWidth="10" defaultRowHeight="14" customHeight="1" x14ac:dyDescent="0.2"/>
  <cols>
    <col min="1" max="1" width="10.42578125" style="9" customWidth="1"/>
    <col min="2" max="2" width="5" style="6" customWidth="1"/>
    <col min="3" max="4" width="7.140625" style="2" customWidth="1"/>
    <col min="5" max="5" width="8.85546875" style="2" customWidth="1"/>
    <col min="6" max="6" width="7.140625" style="2" customWidth="1"/>
    <col min="7" max="7" width="10.5703125" style="1" customWidth="1"/>
    <col min="8" max="8" width="67.7109375" style="1" customWidth="1"/>
    <col min="9" max="9" width="3" style="1" customWidth="1"/>
    <col min="10" max="10" width="5.42578125" style="1" customWidth="1"/>
    <col min="11" max="11" width="3" style="1" customWidth="1"/>
    <col min="12" max="12" width="5.42578125" style="1" customWidth="1"/>
    <col min="13" max="13" width="4" style="1" customWidth="1"/>
    <col min="14" max="14" width="5.42578125" style="1" customWidth="1"/>
    <col min="15" max="22" width="4" style="1" customWidth="1"/>
    <col min="23" max="242" width="4" style="2" customWidth="1"/>
    <col min="243" max="16384" width="10.7109375" style="2"/>
  </cols>
  <sheetData>
    <row r="1" spans="1:22" ht="14" customHeight="1" x14ac:dyDescent="0.2">
      <c r="A1" s="12" t="s">
        <v>0</v>
      </c>
      <c r="B1" s="24" t="s">
        <v>1</v>
      </c>
      <c r="C1" s="22" t="s">
        <v>2</v>
      </c>
      <c r="D1" s="23" t="s">
        <v>3</v>
      </c>
      <c r="E1" s="26" t="s">
        <v>4</v>
      </c>
      <c r="F1" s="26" t="s">
        <v>5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4" customHeight="1" x14ac:dyDescent="0.2">
      <c r="A2" s="12"/>
      <c r="B2" s="24" t="s">
        <v>6</v>
      </c>
      <c r="C2" s="22" t="s">
        <v>7</v>
      </c>
      <c r="D2" s="23" t="s">
        <v>8</v>
      </c>
      <c r="E2" s="15"/>
      <c r="F2" s="15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4" customHeight="1" x14ac:dyDescent="0.2">
      <c r="A3" s="12"/>
      <c r="B3" s="14"/>
      <c r="C3" s="25">
        <v>1</v>
      </c>
      <c r="D3" s="25">
        <v>2</v>
      </c>
      <c r="E3" s="15"/>
      <c r="F3" s="15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4" customHeight="1" x14ac:dyDescent="0.2">
      <c r="A4" s="13"/>
      <c r="B4" s="13"/>
      <c r="C4" s="13"/>
      <c r="D4" s="13"/>
      <c r="E4" s="13"/>
      <c r="F4" s="16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4" customHeight="1" x14ac:dyDescent="0.2">
      <c r="A5" s="20" t="s">
        <v>9</v>
      </c>
      <c r="B5" s="18">
        <v>4000</v>
      </c>
      <c r="C5" s="17">
        <v>2.5021370207275604</v>
      </c>
      <c r="D5" s="3">
        <v>6.67</v>
      </c>
      <c r="E5" s="3">
        <f t="shared" ref="E5:E20" si="0">C5^2</f>
        <v>6.2606896704953918</v>
      </c>
      <c r="F5" s="3">
        <f t="shared" ref="F5:F20" si="1">D5^2</f>
        <v>44.488900000000001</v>
      </c>
      <c r="G5" s="4"/>
      <c r="H5" s="4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4" customHeight="1" x14ac:dyDescent="0.2">
      <c r="A6" s="20" t="s">
        <v>10</v>
      </c>
      <c r="B6" s="18">
        <v>3995</v>
      </c>
      <c r="C6" s="17">
        <v>4.8493281112289317</v>
      </c>
      <c r="D6" s="3">
        <v>8.9600000000000009</v>
      </c>
      <c r="E6" s="3">
        <f t="shared" si="0"/>
        <v>23.51598313035516</v>
      </c>
      <c r="F6" s="3">
        <f t="shared" si="1"/>
        <v>80.281600000000012</v>
      </c>
      <c r="G6" s="4"/>
      <c r="H6" s="4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4" customHeight="1" x14ac:dyDescent="0.2">
      <c r="A7" s="21" t="s">
        <v>11</v>
      </c>
      <c r="B7" s="19">
        <v>4550</v>
      </c>
      <c r="C7" s="17">
        <v>3.6887327389657689</v>
      </c>
      <c r="D7" s="3">
        <v>4.92</v>
      </c>
      <c r="E7" s="3">
        <f t="shared" si="0"/>
        <v>13.606749219517903</v>
      </c>
      <c r="F7" s="3">
        <f t="shared" si="1"/>
        <v>24.206399999999999</v>
      </c>
      <c r="G7" s="4"/>
      <c r="H7" s="4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4" customHeight="1" x14ac:dyDescent="0.2">
      <c r="A8" s="21">
        <v>11880</v>
      </c>
      <c r="B8" s="18">
        <v>4540</v>
      </c>
      <c r="C8" s="17">
        <v>3.0872501674579667</v>
      </c>
      <c r="D8" s="3">
        <v>8.92</v>
      </c>
      <c r="E8" s="3">
        <f t="shared" si="0"/>
        <v>9.5311135964692433</v>
      </c>
      <c r="F8" s="3">
        <f t="shared" si="1"/>
        <v>79.566400000000002</v>
      </c>
      <c r="G8" s="4"/>
      <c r="H8" s="4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4" customHeight="1" x14ac:dyDescent="0.2">
      <c r="A9" s="21">
        <v>11881</v>
      </c>
      <c r="B9" s="18">
        <v>4067</v>
      </c>
      <c r="C9" s="17">
        <v>4.3016295868910603</v>
      </c>
      <c r="D9" s="3">
        <v>8.3800000000000008</v>
      </c>
      <c r="E9" s="3">
        <f t="shared" si="0"/>
        <v>18.504017102816555</v>
      </c>
      <c r="F9" s="3">
        <f t="shared" si="1"/>
        <v>70.224400000000017</v>
      </c>
      <c r="G9" s="4"/>
      <c r="H9" s="4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4" customHeight="1" x14ac:dyDescent="0.2">
      <c r="A10" s="21">
        <v>11882</v>
      </c>
      <c r="B10" s="18">
        <v>3547</v>
      </c>
      <c r="C10" s="17">
        <v>5.4277480675577046</v>
      </c>
      <c r="D10" s="3">
        <v>9.1999999999999993</v>
      </c>
      <c r="E10" s="3">
        <f t="shared" si="0"/>
        <v>29.460449084876394</v>
      </c>
      <c r="F10" s="3">
        <f t="shared" si="1"/>
        <v>84.639999999999986</v>
      </c>
      <c r="G10" s="4"/>
      <c r="H10" s="4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4" customHeight="1" x14ac:dyDescent="0.2">
      <c r="A11" s="21">
        <v>11886</v>
      </c>
      <c r="B11" s="18">
        <v>4005</v>
      </c>
      <c r="C11" s="17">
        <v>4.7642577546707914</v>
      </c>
      <c r="D11" s="3">
        <v>7.92</v>
      </c>
      <c r="E11" s="3">
        <f t="shared" si="0"/>
        <v>22.698151952940769</v>
      </c>
      <c r="F11" s="3">
        <f t="shared" si="1"/>
        <v>62.726399999999998</v>
      </c>
      <c r="G11" s="4"/>
      <c r="H11" s="4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4" customHeight="1" x14ac:dyDescent="0.2">
      <c r="A12" s="21">
        <v>11889</v>
      </c>
      <c r="B12" s="18">
        <v>3275</v>
      </c>
      <c r="C12" s="17">
        <v>5.3919898576907066</v>
      </c>
      <c r="D12" s="3">
        <v>11.47</v>
      </c>
      <c r="E12" s="3">
        <f t="shared" si="0"/>
        <v>29.073554625439446</v>
      </c>
      <c r="F12" s="3">
        <f t="shared" si="1"/>
        <v>131.5609</v>
      </c>
      <c r="G12" s="4"/>
      <c r="H12" s="4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4" customHeight="1" x14ac:dyDescent="0.2">
      <c r="A13" s="20" t="s">
        <v>12</v>
      </c>
      <c r="B13" s="18">
        <v>4520</v>
      </c>
      <c r="C13" s="17">
        <v>3.3531126980441179</v>
      </c>
      <c r="D13" s="3">
        <v>5.96</v>
      </c>
      <c r="E13" s="3">
        <f t="shared" si="0"/>
        <v>11.243364765784705</v>
      </c>
      <c r="F13" s="3">
        <f t="shared" si="1"/>
        <v>35.521599999999999</v>
      </c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4" customHeight="1" x14ac:dyDescent="0.2">
      <c r="A14" s="20" t="s">
        <v>13</v>
      </c>
      <c r="B14" s="18">
        <v>4720</v>
      </c>
      <c r="C14" s="17">
        <v>4.0811459584524767</v>
      </c>
      <c r="D14" s="3">
        <v>6.75</v>
      </c>
      <c r="E14" s="3">
        <f t="shared" si="0"/>
        <v>16.655752334192986</v>
      </c>
      <c r="F14" s="3">
        <f t="shared" si="1"/>
        <v>45.5625</v>
      </c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4" customHeight="1" x14ac:dyDescent="0.2">
      <c r="A15" s="21" t="s">
        <v>14</v>
      </c>
      <c r="B15" s="18">
        <v>2705</v>
      </c>
      <c r="C15" s="17">
        <v>2.5210152674308501</v>
      </c>
      <c r="D15" s="3">
        <v>7.91</v>
      </c>
      <c r="E15" s="3">
        <f t="shared" si="0"/>
        <v>6.3555179786194405</v>
      </c>
      <c r="F15" s="3">
        <f t="shared" si="1"/>
        <v>62.568100000000001</v>
      </c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4" customHeight="1" x14ac:dyDescent="0.2">
      <c r="A16" s="20" t="s">
        <v>15</v>
      </c>
      <c r="B16" s="18">
        <v>3656</v>
      </c>
      <c r="C16" s="17">
        <v>2.9634240080846239</v>
      </c>
      <c r="D16" s="3">
        <v>3.36</v>
      </c>
      <c r="E16" s="3">
        <f t="shared" si="0"/>
        <v>8.7818818516923365</v>
      </c>
      <c r="F16" s="3">
        <f t="shared" si="1"/>
        <v>11.289599999999998</v>
      </c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4" customHeight="1" x14ac:dyDescent="0.2">
      <c r="A17" s="20" t="s">
        <v>16</v>
      </c>
      <c r="B17" s="18">
        <v>2818</v>
      </c>
      <c r="C17" s="17">
        <v>3.3103150771419987</v>
      </c>
      <c r="D17" s="3">
        <v>4.24</v>
      </c>
      <c r="E17" s="3">
        <f t="shared" si="0"/>
        <v>10.958185909953636</v>
      </c>
      <c r="F17" s="3">
        <f t="shared" si="1"/>
        <v>17.977600000000002</v>
      </c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4" customHeight="1" x14ac:dyDescent="0.2">
      <c r="A18" s="20" t="s">
        <v>17</v>
      </c>
      <c r="B18" s="18">
        <v>4713</v>
      </c>
      <c r="C18" s="17">
        <v>2.3118899283949874</v>
      </c>
      <c r="D18" s="3">
        <v>3.68</v>
      </c>
      <c r="E18" s="3">
        <f t="shared" si="0"/>
        <v>5.3448350410141803</v>
      </c>
      <c r="F18" s="3">
        <f t="shared" si="1"/>
        <v>13.542400000000001</v>
      </c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4" customHeight="1" x14ac:dyDescent="0.2">
      <c r="A19" s="20" t="s">
        <v>18</v>
      </c>
      <c r="B19" s="18">
        <v>5104</v>
      </c>
      <c r="C19" s="17">
        <v>2.2226333308627568</v>
      </c>
      <c r="D19" s="3">
        <v>4.37</v>
      </c>
      <c r="E19" s="3">
        <f t="shared" si="0"/>
        <v>4.9400989234620729</v>
      </c>
      <c r="F19" s="3">
        <f t="shared" si="1"/>
        <v>19.096900000000002</v>
      </c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4" customHeight="1" x14ac:dyDescent="0.2">
      <c r="A20" s="20" t="s">
        <v>19</v>
      </c>
      <c r="B20" s="18">
        <v>3069</v>
      </c>
      <c r="C20" s="17">
        <v>1.0985639297220446</v>
      </c>
      <c r="D20" s="3">
        <v>2.74</v>
      </c>
      <c r="E20" s="3">
        <f t="shared" si="0"/>
        <v>1.2068427076863415</v>
      </c>
      <c r="F20" s="3">
        <f t="shared" si="1"/>
        <v>7.5076000000000009</v>
      </c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4" customHeight="1" x14ac:dyDescent="0.2">
      <c r="A21" s="20" t="s">
        <v>20</v>
      </c>
      <c r="B21" s="18">
        <v>5265</v>
      </c>
      <c r="C21" s="17">
        <v>1.4017552912403353</v>
      </c>
      <c r="D21" s="3">
        <v>3.91</v>
      </c>
      <c r="E21" s="3">
        <v>4.9400989234620729</v>
      </c>
      <c r="F21" s="3">
        <v>19.170028437590833</v>
      </c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4" customHeight="1" x14ac:dyDescent="0.2">
      <c r="A22" s="20" t="s">
        <v>21</v>
      </c>
      <c r="B22" s="18">
        <v>3995</v>
      </c>
      <c r="C22" s="17">
        <v>2.6339421085708024</v>
      </c>
      <c r="D22" s="3">
        <v>7</v>
      </c>
      <c r="E22" s="3">
        <f>C22^2</f>
        <v>6.937651031302404</v>
      </c>
      <c r="F22" s="3">
        <f>D22^2</f>
        <v>49</v>
      </c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4" customHeight="1" x14ac:dyDescent="0.2">
      <c r="A23" s="5"/>
      <c r="C23" s="1"/>
      <c r="D23" s="1"/>
      <c r="E23" s="1"/>
      <c r="F23" s="1"/>
    </row>
    <row r="24" spans="1:22" ht="14" customHeight="1" x14ac:dyDescent="0.2">
      <c r="A24" s="8" t="s">
        <v>22</v>
      </c>
      <c r="C24" s="4"/>
      <c r="D24" s="4"/>
      <c r="E24" s="4"/>
      <c r="F24" s="4"/>
    </row>
    <row r="25" spans="1:22" ht="14" customHeight="1" x14ac:dyDescent="0.2">
      <c r="A25" s="8"/>
      <c r="F25" s="4"/>
    </row>
    <row r="26" spans="1:22" ht="14" customHeight="1" x14ac:dyDescent="0.2">
      <c r="A26" s="9" t="s">
        <v>23</v>
      </c>
      <c r="B26" s="9" t="s">
        <v>24</v>
      </c>
      <c r="C26" s="7">
        <v>27</v>
      </c>
      <c r="D26" s="7">
        <v>27</v>
      </c>
      <c r="E26" s="7"/>
      <c r="F26" s="4"/>
    </row>
    <row r="27" spans="1:22" ht="14" customHeight="1" x14ac:dyDescent="0.2">
      <c r="A27" s="8"/>
      <c r="B27" s="8" t="s">
        <v>25</v>
      </c>
      <c r="C27" s="1">
        <f>SUM(C5:C22)</f>
        <v>59.910870903135475</v>
      </c>
      <c r="D27" s="1">
        <f>SUM(D5:D22)</f>
        <v>116.35999999999999</v>
      </c>
      <c r="E27" s="1">
        <f>SUM(E5:E22)</f>
        <v>230.01493785008105</v>
      </c>
      <c r="F27" s="1">
        <f>SUM(F5:F22)</f>
        <v>858.93132843759088</v>
      </c>
      <c r="G27" s="4"/>
      <c r="H27" s="4"/>
    </row>
    <row r="28" spans="1:22" ht="14" customHeight="1" x14ac:dyDescent="0.2">
      <c r="A28" s="8"/>
      <c r="B28" s="8" t="s">
        <v>26</v>
      </c>
      <c r="C28" s="1">
        <f>C27/C26</f>
        <v>2.2189211445605732</v>
      </c>
      <c r="D28" s="1">
        <f>D27/D26</f>
        <v>4.3096296296296295</v>
      </c>
      <c r="E28" s="1"/>
      <c r="F28" s="4"/>
    </row>
    <row r="29" spans="1:22" ht="14" customHeight="1" x14ac:dyDescent="0.2">
      <c r="A29" s="8"/>
      <c r="B29" s="8" t="s">
        <v>27</v>
      </c>
      <c r="C29" s="1">
        <f>E27-C27^2/C26</f>
        <v>97.077439614074933</v>
      </c>
      <c r="D29" s="1">
        <f>F27-D27^2/D26</f>
        <v>357.46282473388726</v>
      </c>
      <c r="E29" s="1"/>
      <c r="F29" s="4"/>
    </row>
    <row r="30" spans="1:22" ht="14" customHeight="1" x14ac:dyDescent="0.2">
      <c r="A30" s="8"/>
      <c r="B30" s="8" t="s">
        <v>28</v>
      </c>
      <c r="C30" s="1">
        <f>SQRT(D29/C29)</f>
        <v>1.9189174170232852</v>
      </c>
      <c r="D30" s="1"/>
      <c r="E30" s="1"/>
      <c r="F30" s="4"/>
    </row>
    <row r="31" spans="1:22" ht="14" customHeight="1" x14ac:dyDescent="0.2">
      <c r="A31" s="8"/>
      <c r="B31" s="8" t="s">
        <v>29</v>
      </c>
      <c r="C31" s="1">
        <f>D28-C30*C28</f>
        <v>5.1703198331102485E-2</v>
      </c>
      <c r="D31" s="1"/>
      <c r="E31" s="1"/>
      <c r="F31" s="4"/>
    </row>
    <row r="32" spans="1:22" ht="14" customHeight="1" x14ac:dyDescent="0.2">
      <c r="A32" s="8" t="s">
        <v>42</v>
      </c>
      <c r="B32" s="10" t="s">
        <v>30</v>
      </c>
      <c r="C32" s="1">
        <f>C30*((1-C41^2)/C26)^0.5</f>
        <v>0.23840809109648733</v>
      </c>
      <c r="D32" s="1"/>
      <c r="E32" s="1"/>
      <c r="F32" s="4"/>
    </row>
    <row r="33" spans="1:22" ht="14" customHeight="1" x14ac:dyDescent="0.2">
      <c r="A33" s="8"/>
      <c r="B33" s="4" t="s">
        <v>31</v>
      </c>
      <c r="C33" s="11">
        <f>C30-1.96*C32</f>
        <v>1.4516375584741701</v>
      </c>
      <c r="D33" s="1"/>
      <c r="E33" s="1"/>
      <c r="F33" s="4"/>
    </row>
    <row r="34" spans="1:22" ht="14" customHeight="1" x14ac:dyDescent="0.2">
      <c r="A34" s="8"/>
      <c r="B34" s="4" t="s">
        <v>32</v>
      </c>
      <c r="C34" s="11">
        <f>C30+1.96*C32</f>
        <v>2.3861972755724006</v>
      </c>
      <c r="D34" s="1"/>
      <c r="E34" s="1"/>
      <c r="F34" s="4"/>
    </row>
    <row r="35" spans="1:22" ht="14" customHeight="1" x14ac:dyDescent="0.2">
      <c r="A35" s="8"/>
      <c r="B35" s="10"/>
      <c r="C35" s="1"/>
      <c r="D35" s="1"/>
      <c r="E35" s="1"/>
      <c r="F35" s="4"/>
    </row>
    <row r="36" spans="1:22" ht="14" customHeight="1" x14ac:dyDescent="0.2">
      <c r="A36" s="8"/>
      <c r="B36" s="10"/>
      <c r="C36" s="1"/>
      <c r="D36" s="1"/>
      <c r="E36" s="1"/>
      <c r="F36" s="4"/>
    </row>
    <row r="37" spans="1:22" ht="14" customHeight="1" x14ac:dyDescent="0.2">
      <c r="A37"/>
      <c r="B37" s="10"/>
      <c r="C37" s="1" t="s">
        <v>33</v>
      </c>
      <c r="D37" s="1" t="s">
        <v>34</v>
      </c>
      <c r="E37" s="1"/>
      <c r="F37" s="4"/>
    </row>
    <row r="38" spans="1:22" ht="14" customHeight="1" x14ac:dyDescent="0.2">
      <c r="A38" s="8" t="s">
        <v>35</v>
      </c>
      <c r="B38" s="10" t="s">
        <v>28</v>
      </c>
      <c r="C38" s="1">
        <f>INDEX(LINEST(D5:D22,C5:C22,TRUE,FALSE),1)</f>
        <v>1.4733235769648383</v>
      </c>
      <c r="D38" s="1">
        <f>1/(INDEX(LINEST(C5:C22,D5:D22,TRUE,FALSE),1))</f>
        <v>2.526131438776245</v>
      </c>
      <c r="E38" s="1"/>
      <c r="F38" s="4"/>
    </row>
    <row r="39" spans="1:22" ht="14" customHeight="1" x14ac:dyDescent="0.2">
      <c r="B39" s="10" t="s">
        <v>29</v>
      </c>
      <c r="C39" s="1">
        <f>INDEX(LINEST(D5:D22,C5:C22,TRUE,FALSE),2)</f>
        <v>1.5606611878840981</v>
      </c>
      <c r="D39" s="1">
        <f>-INDEX(LINEST(C5:C22,D5:D22,TRUE,FALSE),2)*D38</f>
        <v>-1.9434852507153071</v>
      </c>
      <c r="E39" s="1"/>
      <c r="F39" s="4"/>
    </row>
    <row r="40" spans="1:22" ht="14" customHeight="1" x14ac:dyDescent="0.2">
      <c r="B40" s="10"/>
      <c r="C40" s="1"/>
      <c r="D40" s="1"/>
      <c r="E40" s="1"/>
      <c r="F40" s="4"/>
    </row>
    <row r="41" spans="1:22" ht="14" customHeight="1" x14ac:dyDescent="0.2">
      <c r="A41" s="4" t="s">
        <v>36</v>
      </c>
      <c r="B41" s="4" t="s">
        <v>37</v>
      </c>
      <c r="C41" s="1">
        <f>(INDEX(LINEST(D5:D22,C5:C22,TRUE,TRUE),3,1))^0.5</f>
        <v>0.76369702259832872</v>
      </c>
      <c r="D41" s="1">
        <f>(INDEX(LINEST(D5:D22,C5:C22,TRUE,TRUE),3,1))^0.5</f>
        <v>0.76369702259832872</v>
      </c>
      <c r="E41" s="1"/>
      <c r="F41" s="11"/>
      <c r="U41" s="2"/>
      <c r="V41" s="2"/>
    </row>
    <row r="42" spans="1:22" ht="14" customHeight="1" x14ac:dyDescent="0.2">
      <c r="A42" s="4"/>
      <c r="B42" s="4" t="s">
        <v>38</v>
      </c>
      <c r="C42" s="1">
        <f>INDEX(LINEST(D5:D22,C5:C22,TRUE,TRUE),3,1)</f>
        <v>0.58323314232555223</v>
      </c>
      <c r="D42" s="1">
        <f>INDEX(LINEST(D5:D22,C5:C22,TRUE,TRUE),3,1)</f>
        <v>0.58323314232555223</v>
      </c>
      <c r="E42" s="1"/>
      <c r="F42" s="11"/>
      <c r="U42" s="2"/>
      <c r="V42" s="2"/>
    </row>
    <row r="43" spans="1:22" ht="14" customHeight="1" x14ac:dyDescent="0.2">
      <c r="A43" s="4"/>
      <c r="C43" s="1"/>
      <c r="F43" s="4"/>
    </row>
    <row r="44" spans="1:22" ht="14" customHeight="1" x14ac:dyDescent="0.2">
      <c r="A44" s="8" t="s">
        <v>39</v>
      </c>
      <c r="B44" s="10" t="s">
        <v>28</v>
      </c>
      <c r="C44" s="1">
        <f>TAN((ATAN(C38)+ATAN(D38))/2)</f>
        <v>1.8901488179629153</v>
      </c>
      <c r="D44" s="1"/>
      <c r="E44" s="1"/>
      <c r="F44" s="4"/>
    </row>
    <row r="45" spans="1:22" ht="14" customHeight="1" x14ac:dyDescent="0.2">
      <c r="A45" s="8"/>
      <c r="B45" s="10" t="s">
        <v>29</v>
      </c>
      <c r="C45" s="1">
        <f>D28-C44*C28</f>
        <v>0.11553845108554306</v>
      </c>
      <c r="D45" s="1"/>
      <c r="E45" s="1"/>
      <c r="F45" s="4"/>
    </row>
    <row r="46" spans="1:22" ht="14" customHeight="1" x14ac:dyDescent="0.2">
      <c r="A46" s="5"/>
      <c r="C46" s="1"/>
      <c r="D46" s="1"/>
      <c r="E46" s="1"/>
      <c r="F46" s="1"/>
    </row>
    <row r="47" spans="1:22" ht="14" customHeight="1" x14ac:dyDescent="0.2">
      <c r="C47" s="1"/>
      <c r="D47" s="1"/>
      <c r="E47" s="1"/>
      <c r="F47" s="1"/>
    </row>
    <row r="48" spans="1:22" ht="14" customHeight="1" x14ac:dyDescent="0.2">
      <c r="A48" s="12"/>
      <c r="C48" s="1"/>
      <c r="D48" s="1"/>
      <c r="E48" s="1"/>
      <c r="F48" s="1"/>
    </row>
    <row r="49" spans="1:6" ht="14" customHeight="1" x14ac:dyDescent="0.2">
      <c r="A49" s="27" t="s">
        <v>41</v>
      </c>
      <c r="C49" s="1"/>
      <c r="D49" s="27"/>
      <c r="E49" s="1"/>
      <c r="F49" s="1"/>
    </row>
    <row r="50" spans="1:6" ht="14" customHeight="1" x14ac:dyDescent="0.2">
      <c r="A50" s="28" t="s">
        <v>40</v>
      </c>
      <c r="C50" s="1"/>
      <c r="D50" s="1"/>
      <c r="E50" s="1"/>
      <c r="F50" s="1"/>
    </row>
    <row r="52" spans="1:6" s="1" customFormat="1" ht="14" customHeight="1" x14ac:dyDescent="0.2">
      <c r="A52" s="8"/>
      <c r="B52" s="8"/>
    </row>
    <row r="53" spans="1:6" s="1" customFormat="1" ht="14" customHeight="1" x14ac:dyDescent="0.2">
      <c r="A53" s="8"/>
      <c r="B53" s="8"/>
    </row>
    <row r="54" spans="1:6" s="1" customFormat="1" ht="14" customHeight="1" x14ac:dyDescent="0.2">
      <c r="A54" s="8"/>
      <c r="B54" s="10"/>
    </row>
    <row r="55" spans="1:6" s="1" customFormat="1" ht="14" customHeight="1" x14ac:dyDescent="0.2">
      <c r="A55" s="8"/>
      <c r="B55" s="10"/>
    </row>
    <row r="56" spans="1:6" s="1" customFormat="1" ht="14" customHeight="1" x14ac:dyDescent="0.2">
      <c r="A56" s="9"/>
      <c r="B56" s="10"/>
    </row>
    <row r="57" spans="1:6" s="1" customFormat="1" ht="14" customHeight="1" x14ac:dyDescent="0.2">
      <c r="A57" s="9"/>
      <c r="B57" s="10"/>
    </row>
    <row r="58" spans="1:6" s="1" customFormat="1" ht="14" customHeight="1" x14ac:dyDescent="0.2">
      <c r="A58" s="9"/>
      <c r="B58" s="10"/>
    </row>
    <row r="59" spans="1:6" ht="14" customHeight="1" x14ac:dyDescent="0.2">
      <c r="A59" s="4"/>
      <c r="B59" s="4"/>
      <c r="D59" s="1"/>
      <c r="E59" s="1"/>
      <c r="F59" s="1"/>
    </row>
    <row r="60" spans="1:6" ht="14" customHeight="1" x14ac:dyDescent="0.2">
      <c r="A60" s="4"/>
      <c r="B60" s="4"/>
      <c r="D60" s="1"/>
      <c r="E60" s="1"/>
      <c r="F60" s="1"/>
    </row>
    <row r="61" spans="1:6" ht="14" customHeight="1" x14ac:dyDescent="0.2">
      <c r="A61" s="4"/>
      <c r="D61" s="1"/>
      <c r="E61" s="1"/>
    </row>
    <row r="62" spans="1:6" s="1" customFormat="1" ht="14" customHeight="1" x14ac:dyDescent="0.2">
      <c r="A62" s="8"/>
      <c r="B62" s="10"/>
    </row>
    <row r="63" spans="1:6" s="1" customFormat="1" ht="14" customHeight="1" x14ac:dyDescent="0.2">
      <c r="A63" s="8"/>
      <c r="B63" s="10"/>
    </row>
  </sheetData>
  <printOptions horizontalCentered="1" verticalCentered="1"/>
  <pageMargins left="0.39370078740157483" right="0.39370078740157483" top="0.39370078740157483" bottom="0.39370078740157483" header="0.4921259845" footer="0.4921259845"/>
  <pageSetup scale="60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RMA Tabelle</vt:lpstr>
      <vt:lpstr>'RMA Tabelle'!Druckbereich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2022-01-27T10:22:32Z</dcterms:created>
  <dcterms:modified xsi:type="dcterms:W3CDTF">2022-01-27T13:43:08Z</dcterms:modified>
</cp:coreProperties>
</file>